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Vangoidsenhoven\Documents\Indexering lonen\"/>
    </mc:Choice>
  </mc:AlternateContent>
  <workbookProtection workbookAlgorithmName="SHA-512" workbookHashValue="HCETGDQIHNr1oe/3FjTEgnU6hOQCCwU+bd/WNC2qUh25wDNbWn6XDohO9cXM2Rz75NQcX/giHxpPlwnMSDhOXw==" workbookSaltValue="ExNWJkblxWaba3fgjEtrsw==" workbookSpinCount="100000" lockStructure="1"/>
  <bookViews>
    <workbookView xWindow="0" yWindow="0" windowWidth="27915" windowHeight="9645" firstSheet="1" activeTab="1"/>
  </bookViews>
  <sheets>
    <sheet name="Calcul de l'indexation" sheetId="1" state="hidden" r:id="rId1"/>
    <sheet name="Calcul prix de revient" sheetId="2" r:id="rId2"/>
  </sheets>
  <definedNames>
    <definedName name="_xlnm.Print_Area" localSheetId="0">'Calcul de l''indexation'!$A$1:$F$28</definedName>
    <definedName name="_xlnm.Print_Area" localSheetId="1">'Calcul prix de revient'!$A$2:$L$10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2" l="1"/>
  <c r="G13" i="2"/>
  <c r="F13" i="2"/>
  <c r="E13" i="2"/>
  <c r="C10" i="2"/>
  <c r="C9" i="2"/>
  <c r="C8" i="2"/>
  <c r="C7" i="2"/>
  <c r="C6" i="2"/>
  <c r="C5" i="2"/>
  <c r="C4" i="2"/>
  <c r="C3" i="2"/>
  <c r="E3" i="2" l="1"/>
  <c r="E7" i="2"/>
  <c r="F3" i="2"/>
  <c r="G3" i="2" s="1"/>
  <c r="F7" i="2"/>
  <c r="E4" i="2"/>
  <c r="E8" i="2"/>
  <c r="F4" i="2"/>
  <c r="F8" i="2"/>
  <c r="E5" i="2"/>
  <c r="E9" i="2"/>
  <c r="F5" i="2"/>
  <c r="G5" i="2" s="1"/>
  <c r="F9" i="2"/>
  <c r="E6" i="2"/>
  <c r="E10" i="2"/>
  <c r="F6" i="2"/>
  <c r="F10" i="2"/>
  <c r="G10" i="2" l="1"/>
  <c r="H10" i="2" s="1"/>
  <c r="G9" i="2"/>
  <c r="H9" i="2" s="1"/>
  <c r="G8" i="2"/>
  <c r="H8" i="2" s="1"/>
  <c r="G7" i="2"/>
  <c r="H7" i="2" s="1"/>
  <c r="I7" i="2" s="1"/>
  <c r="G6" i="2"/>
  <c r="H6" i="2" s="1"/>
  <c r="G4" i="2"/>
  <c r="H4" i="2" s="1"/>
  <c r="H3" i="2"/>
  <c r="I3" i="2" s="1"/>
  <c r="H5" i="2"/>
  <c r="I5" i="2" s="1"/>
  <c r="F20" i="1"/>
  <c r="F19" i="1"/>
  <c r="F18" i="1"/>
  <c r="F17" i="1"/>
  <c r="F16" i="1"/>
  <c r="F9" i="1"/>
  <c r="F8" i="1"/>
  <c r="F7" i="1"/>
  <c r="F6" i="1"/>
  <c r="F5" i="1"/>
  <c r="F4" i="1"/>
  <c r="F3" i="1"/>
  <c r="F2" i="1"/>
  <c r="J5" i="2" l="1"/>
  <c r="K5" i="2" s="1"/>
  <c r="L5" i="2" s="1"/>
  <c r="J7" i="2"/>
  <c r="K7" i="2" s="1"/>
  <c r="L7" i="2" s="1"/>
  <c r="I6" i="2"/>
  <c r="J6" i="2" s="1"/>
  <c r="K6" i="2" s="1"/>
  <c r="L6" i="2" s="1"/>
  <c r="I8" i="2"/>
  <c r="J8" i="2" s="1"/>
  <c r="K8" i="2" s="1"/>
  <c r="L8" i="2" s="1"/>
  <c r="I9" i="2"/>
  <c r="J9" i="2" s="1"/>
  <c r="K9" i="2" s="1"/>
  <c r="L9" i="2" s="1"/>
  <c r="I10" i="2"/>
  <c r="J10" i="2" s="1"/>
  <c r="K10" i="2" s="1"/>
  <c r="L10" i="2" s="1"/>
  <c r="I4" i="2"/>
  <c r="J4" i="2" s="1"/>
  <c r="K4" i="2" s="1"/>
  <c r="L4" i="2" s="1"/>
  <c r="C28" i="1"/>
  <c r="J3" i="2" l="1"/>
  <c r="K3" i="2" l="1"/>
  <c r="L3" i="2" s="1"/>
</calcChain>
</file>

<file path=xl/sharedStrings.xml><?xml version="1.0" encoding="utf-8"?>
<sst xmlns="http://schemas.openxmlformats.org/spreadsheetml/2006/main" count="76" uniqueCount="64">
  <si>
    <t xml:space="preserve">Drager beginneling                        </t>
  </si>
  <si>
    <t xml:space="preserve">Drager (+1 jaar)                    </t>
  </si>
  <si>
    <t>Chauffeur</t>
  </si>
  <si>
    <t>Liftbestuurder</t>
  </si>
  <si>
    <t>Inpakker</t>
  </si>
  <si>
    <t>Kistenmaker</t>
  </si>
  <si>
    <t xml:space="preserve">Chauffeur rijbewijs C of CE met min. 2 jaar dienst in sector </t>
  </si>
  <si>
    <t>Ploegbaas</t>
  </si>
  <si>
    <t>Flexibiliteitspremie</t>
  </si>
  <si>
    <t>Verwijdering</t>
  </si>
  <si>
    <t>Overnachting/ontbijt</t>
  </si>
  <si>
    <t>Middagmaal</t>
  </si>
  <si>
    <t>Avondmaal</t>
  </si>
  <si>
    <t>Artikel 10</t>
  </si>
  <si>
    <t>De lonen en aanvullende vergoedingen voor het niet-garagepersoneel die onderhevig zijn aan indexering, zullen vanaf 2018 éénmaal per jaar en telkens op 1 december worden aangepast aan de evolutie van de levensduurte.</t>
  </si>
  <si>
    <r>
      <t>(</t>
    </r>
    <r>
      <rPr>
        <i/>
        <sz val="9"/>
        <color rgb="FF000000"/>
        <rFont val="Verdana"/>
        <family val="2"/>
      </rPr>
      <t>gewijzigd door de collectieve arbeidsovereenkomst van 17 mei 2017).</t>
    </r>
  </si>
  <si>
    <r>
      <t xml:space="preserve">Deze aanpassing gebeurt op basis van de reële evolutie van het rekenkundig gemiddelde van het gezondheidsindexcijfer der consumptieprijzen </t>
    </r>
    <r>
      <rPr>
        <i/>
        <sz val="9"/>
        <color rgb="FF000000"/>
        <rFont val="Verdana"/>
        <family val="2"/>
      </rPr>
      <t xml:space="preserve">{bedoeld in het koninklijk besluit van </t>
    </r>
    <r>
      <rPr>
        <sz val="9"/>
        <color rgb="FF000000"/>
        <rFont val="Verdana"/>
        <family val="2"/>
      </rPr>
      <t xml:space="preserve">24 </t>
    </r>
    <r>
      <rPr>
        <i/>
        <sz val="9"/>
        <color rgb="FF000000"/>
        <rFont val="Verdana"/>
        <family val="2"/>
      </rPr>
      <t xml:space="preserve">december 1993 ter uitvoering van de Wet van </t>
    </r>
    <r>
      <rPr>
        <sz val="9"/>
        <color rgb="FF000000"/>
        <rFont val="Verdana"/>
        <family val="2"/>
      </rPr>
      <t xml:space="preserve">6 </t>
    </r>
    <r>
      <rPr>
        <i/>
        <sz val="9"/>
        <color rgb="FF000000"/>
        <rFont val="Verdana"/>
        <family val="2"/>
      </rPr>
      <t xml:space="preserve">januari 1989 ter vrijwaring van’s land concurrentievermogen (B.S. van 31 december </t>
    </r>
    <r>
      <rPr>
        <sz val="9"/>
        <color rgb="FF000000"/>
        <rFont val="Verdana"/>
        <family val="2"/>
      </rPr>
      <t>1993)}, maandelijkse vastgesteld door het Ministerie van Economische Zaken en gepubliceerd in het Belgisch Staatsblad - en wordt berekend over de laatste 12 maanden, met als refertecijfers het rekenkundig gemiddelde van de gezondheidsindex (afgevlakte index) van de maand november van het lopende jaar en deze van november van het jaar dat de aanpassing voorafgaat.</t>
    </r>
  </si>
  <si>
    <t>Artikel 11</t>
  </si>
  <si>
    <t>Collectieve arbeidsovereenkomst van 15/02/2018</t>
  </si>
  <si>
    <r>
      <rPr>
        <sz val="9"/>
        <color theme="4" tint="-0.249977111117893"/>
        <rFont val="Verdana"/>
        <family val="2"/>
      </rPr>
      <t>Collectieve arbeidsovereenkomst betreffende koppeling van de lonen en van de aanvullende vergoedingen die onderhevig zijn aan indexering, aan het rekenkundig gemiddelde van het gezondheidsindexcijfer in de sub sector voor verhuisondernemingen, de meubelbewaring en hun aanverwante activiteiten</t>
    </r>
    <r>
      <rPr>
        <b/>
        <i/>
        <sz val="12"/>
        <color theme="4" tint="-0.249977111117893"/>
        <rFont val="Verdana"/>
        <family val="2"/>
      </rPr>
      <t>.</t>
    </r>
  </si>
  <si>
    <r>
      <t xml:space="preserve">De berekening van de </t>
    </r>
    <r>
      <rPr>
        <b/>
        <sz val="9"/>
        <color rgb="FF000000"/>
        <rFont val="Verdana"/>
        <family val="2"/>
      </rPr>
      <t>coëfficiënt</t>
    </r>
    <r>
      <rPr>
        <sz val="9"/>
        <color rgb="FF000000"/>
        <rFont val="Verdana"/>
        <family val="2"/>
      </rPr>
      <t xml:space="preserve">, </t>
    </r>
    <r>
      <rPr>
        <sz val="9"/>
        <color rgb="FFFF0000"/>
        <rFont val="Verdana"/>
        <family val="2"/>
      </rPr>
      <t xml:space="preserve">de </t>
    </r>
    <r>
      <rPr>
        <b/>
        <sz val="9"/>
        <color rgb="FFFF0000"/>
        <rFont val="Verdana"/>
        <family val="2"/>
      </rPr>
      <t>minimumlonen</t>
    </r>
    <r>
      <rPr>
        <sz val="9"/>
        <color rgb="FFFF0000"/>
        <rFont val="Verdana"/>
        <family val="2"/>
      </rPr>
      <t xml:space="preserve">, de </t>
    </r>
    <r>
      <rPr>
        <b/>
        <sz val="9"/>
        <color rgb="FFFF0000"/>
        <rFont val="Verdana"/>
        <family val="2"/>
      </rPr>
      <t>effectief betaalde lonen</t>
    </r>
    <r>
      <rPr>
        <sz val="9"/>
        <color rgb="FFFF0000"/>
        <rFont val="Verdana"/>
        <family val="2"/>
      </rPr>
      <t xml:space="preserve"> en de </t>
    </r>
    <r>
      <rPr>
        <b/>
        <sz val="9"/>
        <color rgb="FFFF0000"/>
        <rFont val="Verdana"/>
        <family val="2"/>
      </rPr>
      <t>vergoedingen</t>
    </r>
    <r>
      <rPr>
        <sz val="9"/>
        <color rgb="FFFF0000"/>
        <rFont val="Verdana"/>
        <family val="2"/>
      </rPr>
      <t xml:space="preserve">, voor het niet-garagepersoneel, die onderheving zijn aan indexering gebeurt telkens tot op de </t>
    </r>
    <r>
      <rPr>
        <b/>
        <sz val="9"/>
        <color rgb="FFFF0000"/>
        <rFont val="Verdana"/>
        <family val="2"/>
      </rPr>
      <t>4de</t>
    </r>
    <r>
      <rPr>
        <sz val="9"/>
        <color rgb="FFFF0000"/>
        <rFont val="Verdana"/>
        <family val="2"/>
      </rPr>
      <t xml:space="preserve"> decimaal, met dien verstande dat de vierde decimaal ongewijzigd blijft indien de </t>
    </r>
    <r>
      <rPr>
        <b/>
        <sz val="9"/>
        <color rgb="FFFF0000"/>
        <rFont val="Verdana"/>
        <family val="2"/>
      </rPr>
      <t>vijfde decimaal</t>
    </r>
    <r>
      <rPr>
        <sz val="9"/>
        <color rgb="FFFF0000"/>
        <rFont val="Verdana"/>
        <family val="2"/>
      </rPr>
      <t xml:space="preserve"> kleiner is dan vijf en wordt afgerond naar boven indien de </t>
    </r>
    <r>
      <rPr>
        <b/>
        <sz val="9"/>
        <color rgb="FFFF0000"/>
        <rFont val="Verdana"/>
        <family val="2"/>
      </rPr>
      <t>vijfde decimaal</t>
    </r>
    <r>
      <rPr>
        <sz val="9"/>
        <color rgb="FFFF0000"/>
        <rFont val="Verdana"/>
        <family val="2"/>
      </rPr>
      <t xml:space="preserve"> gelijk is aan of hoger dan 5</t>
    </r>
    <r>
      <rPr>
        <sz val="9"/>
        <color rgb="FF000000"/>
        <rFont val="Verdana"/>
        <family val="2"/>
      </rPr>
      <t>.</t>
    </r>
  </si>
  <si>
    <r>
      <t xml:space="preserve">De indexering gebeurt door de effectief betaalde lonen (en de aanvullende vergoedingen die onderhevig zijn aan indexering) van oktober van het lopende jaar te vermenigvuldigen </t>
    </r>
    <r>
      <rPr>
        <sz val="9"/>
        <color rgb="FFFF0000"/>
        <rFont val="Verdana"/>
        <family val="2"/>
      </rPr>
      <t xml:space="preserve">met de </t>
    </r>
    <r>
      <rPr>
        <b/>
        <sz val="9"/>
        <color rgb="FFFF0000"/>
        <rFont val="Verdana"/>
        <family val="2"/>
      </rPr>
      <t>coëfficiënt</t>
    </r>
    <r>
      <rPr>
        <sz val="9"/>
        <color rgb="FFFF0000"/>
        <rFont val="Verdana"/>
        <family val="2"/>
      </rPr>
      <t xml:space="preserve"> berekend tot op </t>
    </r>
    <r>
      <rPr>
        <b/>
        <sz val="9"/>
        <color rgb="FFFF0000"/>
        <rFont val="Verdana"/>
        <family val="2"/>
      </rPr>
      <t>5 decimalen</t>
    </r>
    <r>
      <rPr>
        <sz val="9"/>
        <color rgb="FF000000"/>
        <rFont val="Verdana"/>
        <family val="2"/>
      </rPr>
      <t>, van de deling van het rekenkundig gemiddelde van het gezondheidsindexcijfer der consumptieprijzen van de maand november van het lopende jaar door het rekenkundig gemiddelde van de maand november van het voorgaande jaar.</t>
    </r>
  </si>
  <si>
    <t>Bedrag van de coëfficient</t>
  </si>
  <si>
    <t>Rekenkundig op 5 decimalen</t>
  </si>
  <si>
    <t>Afronding op 4 decimalen</t>
  </si>
  <si>
    <t>Porteur (+1 an)</t>
  </si>
  <si>
    <t>Porteur débutant</t>
  </si>
  <si>
    <t>Liftier (Machiniste)</t>
  </si>
  <si>
    <t>Emballeur</t>
  </si>
  <si>
    <t>Caissier</t>
  </si>
  <si>
    <t>Chef d'équipe</t>
  </si>
  <si>
    <t>Chauffeur C ou CE (+2ans)</t>
  </si>
  <si>
    <t>Prime de flexibilité</t>
  </si>
  <si>
    <t>Prime d'éloignement</t>
  </si>
  <si>
    <t>Logement &amp; petit déjeuner</t>
  </si>
  <si>
    <t>Diner</t>
  </si>
  <si>
    <t>Déjeuner</t>
  </si>
  <si>
    <t>Barema op 01/01/2022</t>
  </si>
  <si>
    <t>Vergoedingen op 01/01/2022</t>
  </si>
  <si>
    <t>Afgevlakte gezondheidsindex van november 2021</t>
  </si>
  <si>
    <t>Afgevlakte gezondheidsindex van oktober 2022</t>
  </si>
  <si>
    <t>Berekeningsfomule vergoedingen tot op 4 decimalen op 01/12/2022</t>
  </si>
  <si>
    <t>Berekeningsfomule barema tot op 4 decimalen op 01/12/2022</t>
  </si>
  <si>
    <t>Barema op 01/12/2022</t>
  </si>
  <si>
    <t>Vergoedingen op 01/19/2022</t>
  </si>
  <si>
    <t>Fonction</t>
  </si>
  <si>
    <r>
      <t xml:space="preserve">Coûts Direct supplémentaires </t>
    </r>
    <r>
      <rPr>
        <sz val="11"/>
        <color theme="1"/>
        <rFont val="Calibri"/>
        <family val="2"/>
        <scheme val="minor"/>
      </rPr>
      <t>(P.e.: équipement professionnel de protection individuelle (EPI) chèques-repas, assurances supplémentaires, petit matériel, …)</t>
    </r>
  </si>
  <si>
    <r>
      <t xml:space="preserve">Coûts Indirect supplémentaires </t>
    </r>
    <r>
      <rPr>
        <sz val="11"/>
        <color theme="1"/>
        <rFont val="Calibri"/>
        <family val="2"/>
        <scheme val="minor"/>
      </rPr>
      <t>(P.e.: frais généraux d'administration - comptabilité - informatique - RH - planification et autres)</t>
    </r>
  </si>
  <si>
    <t>Total du côut salarial par heure</t>
  </si>
  <si>
    <r>
      <t>Prix/heure d'un déménageur</t>
    </r>
    <r>
      <rPr>
        <sz val="11"/>
        <color theme="1"/>
        <rFont val="Calibri"/>
        <family val="2"/>
        <scheme val="minor"/>
      </rPr>
      <t xml:space="preserve"> (hors TVA)</t>
    </r>
  </si>
  <si>
    <r>
      <t xml:space="preserve">TVA </t>
    </r>
    <r>
      <rPr>
        <sz val="11"/>
        <color theme="1"/>
        <rFont val="Calibri"/>
        <family val="2"/>
        <scheme val="minor"/>
      </rPr>
      <t>(21%)</t>
    </r>
  </si>
  <si>
    <r>
      <t xml:space="preserve">Coût salariale par heure </t>
    </r>
    <r>
      <rPr>
        <sz val="11"/>
        <color theme="1"/>
        <rFont val="Calibri"/>
        <family val="2"/>
        <scheme val="minor"/>
      </rPr>
      <t>(incl. cotisations socials &amp; impôts sur salaire)</t>
    </r>
  </si>
  <si>
    <r>
      <t xml:space="preserve">Autres coûts </t>
    </r>
    <r>
      <rPr>
        <sz val="11"/>
        <color theme="1"/>
        <rFont val="Calibri"/>
        <family val="2"/>
        <scheme val="minor"/>
      </rPr>
      <t>(en raison de l'incapacité des travailleurs pour cause de maladie, d'accident, de vacances, d'absence de longue durée, etc)</t>
    </r>
  </si>
  <si>
    <r>
      <t>Indemnité RGPT</t>
    </r>
    <r>
      <rPr>
        <sz val="11"/>
        <color theme="1"/>
        <rFont val="Calibri"/>
        <family val="2"/>
        <scheme val="minor"/>
      </rPr>
      <t xml:space="preserve"> (montant fixe depuis 1/09/2012)</t>
    </r>
  </si>
  <si>
    <r>
      <t xml:space="preserve">Prix de revient/heure d'un déménageur </t>
    </r>
    <r>
      <rPr>
        <sz val="11"/>
        <color theme="1"/>
        <rFont val="Calibri"/>
        <family val="2"/>
        <scheme val="minor"/>
      </rPr>
      <t>(TVA incl.)</t>
    </r>
  </si>
  <si>
    <t xml:space="preserve">Pas inclus : </t>
  </si>
  <si>
    <t>Prime de flexibilité (par heure)</t>
  </si>
  <si>
    <t>Prime d'éloignement (par heure)</t>
  </si>
  <si>
    <t>Coëfficient en %</t>
  </si>
  <si>
    <t>Marge brut (4%)</t>
  </si>
  <si>
    <r>
      <t xml:space="preserve">Salaire minimale </t>
    </r>
    <r>
      <rPr>
        <sz val="11"/>
        <color theme="1"/>
        <rFont val="Calibri"/>
        <family val="2"/>
        <scheme val="minor"/>
      </rPr>
      <t>(à.p.d. 1/01/2024)</t>
    </r>
  </si>
  <si>
    <r>
      <t>Coëfficient de majoration en chiffres (</t>
    </r>
    <r>
      <rPr>
        <b/>
        <sz val="11"/>
        <color rgb="FFFF0000"/>
        <rFont val="Calibri"/>
        <family val="2"/>
        <scheme val="minor"/>
      </rPr>
      <t>à remplir par vous-même</t>
    </r>
    <r>
      <rPr>
        <b/>
        <sz val="11"/>
        <color theme="1"/>
        <rFont val="Calibri"/>
        <family val="2"/>
        <scheme val="minor"/>
      </rPr>
      <t>)</t>
    </r>
  </si>
  <si>
    <t>Attention!</t>
  </si>
  <si>
    <t>Cet instrument ne peut être utilisé qui suivant les lignes directrices énoncées par l'Autorité belge de la concurrence (BCA) et ne doit donc être utilisé que pour fournir un aperçu de l'évolution des coûts dans les opérations internes.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</si>
</sst>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 #,##0.0000"/>
    <numFmt numFmtId="165" formatCode="0.00000"/>
    <numFmt numFmtId="166" formatCode="0.0000"/>
    <numFmt numFmtId="167" formatCode="[$-F800]dddd\,\ mmmm\ dd\,\ yyyy"/>
    <numFmt numFmtId="168" formatCode="&quot;€&quot;\ #,##0.00"/>
    <numFmt numFmtId="169" formatCode="_-* #,##0.0000\ [$€-813]_-;\-* #,##0.0000\ [$€-813]_-;_-* &quot;-&quot;??\ [$€-813]_-;_-@_-"/>
    <numFmt numFmtId="170" formatCode="&quot;€&quot;\ #,##0"/>
  </numFmts>
  <fonts count="19">
    <font>
      <sz val="11"/>
      <color theme="1"/>
      <name val="Calibri"/>
      <family val="2"/>
      <scheme val="minor"/>
    </font>
    <font>
      <b/>
      <sz val="11"/>
      <color theme="1"/>
      <name val="Calibri"/>
      <family val="2"/>
      <scheme val="minor"/>
    </font>
    <font>
      <b/>
      <sz val="11"/>
      <color rgb="FF000000"/>
      <name val="Calibri"/>
      <family val="2"/>
      <scheme val="minor"/>
    </font>
    <font>
      <i/>
      <sz val="11"/>
      <color rgb="FFFF0000"/>
      <name val="Calibri"/>
      <family val="2"/>
      <scheme val="minor"/>
    </font>
    <font>
      <b/>
      <sz val="11"/>
      <color rgb="FFFF0000"/>
      <name val="Calibri"/>
      <family val="2"/>
      <scheme val="minor"/>
    </font>
    <font>
      <sz val="9"/>
      <color rgb="FF000000"/>
      <name val="Verdana"/>
      <family val="2"/>
    </font>
    <font>
      <b/>
      <sz val="9"/>
      <color rgb="FF000000"/>
      <name val="Verdana"/>
      <family val="2"/>
    </font>
    <font>
      <i/>
      <sz val="9"/>
      <color rgb="FF000000"/>
      <name val="Verdana"/>
      <family val="2"/>
    </font>
    <font>
      <sz val="9"/>
      <color rgb="FFFF0000"/>
      <name val="Verdana"/>
      <family val="2"/>
    </font>
    <font>
      <b/>
      <i/>
      <sz val="9"/>
      <color rgb="FF000000"/>
      <name val="Verdana"/>
      <family val="2"/>
    </font>
    <font>
      <sz val="9"/>
      <color theme="4" tint="-0.249977111117893"/>
      <name val="Verdana"/>
      <family val="2"/>
    </font>
    <font>
      <b/>
      <i/>
      <sz val="12"/>
      <color theme="4" tint="-0.249977111117893"/>
      <name val="Verdana"/>
      <family val="2"/>
    </font>
    <font>
      <b/>
      <sz val="9"/>
      <color rgb="FFFF0000"/>
      <name val="Verdana"/>
      <family val="2"/>
    </font>
    <font>
      <sz val="11"/>
      <color theme="5" tint="-0.249977111117893"/>
      <name val="Calibri"/>
      <family val="2"/>
      <scheme val="minor"/>
    </font>
    <font>
      <b/>
      <sz val="11"/>
      <color theme="5" tint="-0.249977111117893"/>
      <name val="Calibri"/>
      <family val="2"/>
      <scheme val="minor"/>
    </font>
    <font>
      <sz val="12"/>
      <color rgb="FF4A4E57"/>
      <name val="Open Sans"/>
    </font>
    <font>
      <sz val="11"/>
      <name val="Calibri"/>
      <family val="2"/>
      <scheme val="minor"/>
    </font>
    <font>
      <b/>
      <sz val="15"/>
      <name val="Trebuchet MS"/>
      <family val="2"/>
    </font>
    <font>
      <sz val="12"/>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66">
    <xf numFmtId="0" fontId="0" fillId="0" borderId="0" xfId="0"/>
    <xf numFmtId="0" fontId="1" fillId="0" borderId="1" xfId="0" applyFont="1" applyBorder="1" applyAlignment="1">
      <alignment horizontal="center" vertical="center"/>
    </xf>
    <xf numFmtId="0" fontId="2" fillId="0" borderId="1" xfId="0" applyFont="1" applyBorder="1"/>
    <xf numFmtId="0" fontId="2" fillId="0" borderId="1" xfId="0" applyFont="1" applyBorder="1" applyAlignment="1">
      <alignment wrapText="1"/>
    </xf>
    <xf numFmtId="0" fontId="1" fillId="0" borderId="1" xfId="0" applyFont="1" applyBorder="1" applyAlignment="1">
      <alignment horizontal="center" vertical="center" wrapText="1"/>
    </xf>
    <xf numFmtId="0" fontId="0" fillId="0" borderId="1" xfId="0" applyBorder="1"/>
    <xf numFmtId="0" fontId="1" fillId="0" borderId="1" xfId="0" applyFont="1" applyBorder="1"/>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0" fontId="3" fillId="0" borderId="0" xfId="0" applyFont="1"/>
    <xf numFmtId="0" fontId="1" fillId="0" borderId="1" xfId="0" applyFont="1" applyBorder="1" applyAlignment="1">
      <alignment horizontal="center"/>
    </xf>
    <xf numFmtId="0" fontId="1" fillId="0" borderId="1" xfId="0" applyFont="1" applyBorder="1" applyAlignment="1">
      <alignment horizontal="center" wrapText="1"/>
    </xf>
    <xf numFmtId="0" fontId="0" fillId="0" borderId="0" xfId="0" applyAlignment="1">
      <alignment horizontal="center" vertical="center"/>
    </xf>
    <xf numFmtId="166" fontId="0" fillId="0" borderId="0" xfId="0" applyNumberFormat="1"/>
    <xf numFmtId="0" fontId="6" fillId="0" borderId="0" xfId="0" applyFont="1" applyAlignment="1">
      <alignment vertical="center" wrapText="1"/>
    </xf>
    <xf numFmtId="0" fontId="5"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165" fontId="0" fillId="0" borderId="0" xfId="0" applyNumberFormat="1"/>
    <xf numFmtId="0" fontId="1" fillId="0" borderId="0" xfId="0" applyFont="1" applyAlignment="1">
      <alignment horizontal="center" wrapText="1"/>
    </xf>
    <xf numFmtId="0" fontId="1" fillId="2" borderId="1" xfId="0" applyFont="1" applyFill="1" applyBorder="1" applyAlignment="1">
      <alignment horizontal="center" wrapText="1"/>
    </xf>
    <xf numFmtId="0" fontId="0" fillId="2" borderId="0" xfId="0" applyFill="1"/>
    <xf numFmtId="0" fontId="13" fillId="0" borderId="0" xfId="0" applyFont="1"/>
    <xf numFmtId="0" fontId="14" fillId="0" borderId="1" xfId="0" applyFont="1" applyBorder="1" applyAlignment="1">
      <alignment horizontal="center" wrapText="1"/>
    </xf>
    <xf numFmtId="166" fontId="13" fillId="0" borderId="0" xfId="0" applyNumberFormat="1" applyFont="1"/>
    <xf numFmtId="167" fontId="3" fillId="0" borderId="0" xfId="0" applyNumberFormat="1" applyFont="1" applyAlignment="1">
      <alignment wrapText="1"/>
    </xf>
    <xf numFmtId="164" fontId="1" fillId="0" borderId="1" xfId="0" applyNumberFormat="1" applyFont="1" applyBorder="1"/>
    <xf numFmtId="166" fontId="13" fillId="0" borderId="0" xfId="0" applyNumberFormat="1" applyFont="1" applyAlignment="1">
      <alignment horizontal="right"/>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xf numFmtId="0" fontId="2" fillId="0" borderId="10" xfId="0" applyFont="1" applyBorder="1"/>
    <xf numFmtId="164" fontId="1" fillId="0" borderId="10" xfId="0" applyNumberFormat="1" applyFont="1" applyBorder="1"/>
    <xf numFmtId="164" fontId="1" fillId="0" borderId="13" xfId="0" applyNumberFormat="1" applyFont="1" applyBorder="1"/>
    <xf numFmtId="0" fontId="1" fillId="0" borderId="18" xfId="0" applyFont="1" applyBorder="1" applyAlignment="1">
      <alignment horizontal="center" vertical="center" wrapText="1"/>
    </xf>
    <xf numFmtId="164" fontId="1" fillId="0" borderId="0" xfId="0" applyNumberFormat="1" applyFont="1"/>
    <xf numFmtId="0" fontId="0" fillId="0" borderId="0" xfId="0" applyAlignment="1">
      <alignment horizontal="center"/>
    </xf>
    <xf numFmtId="9" fontId="0" fillId="0" borderId="0" xfId="0" applyNumberFormat="1" applyAlignment="1">
      <alignment horizontal="center"/>
    </xf>
    <xf numFmtId="0" fontId="1" fillId="0" borderId="0" xfId="0" applyFont="1" applyAlignment="1">
      <alignment horizontal="center"/>
    </xf>
    <xf numFmtId="0" fontId="15" fillId="0" borderId="0" xfId="0" applyFont="1"/>
    <xf numFmtId="169" fontId="13" fillId="3" borderId="6" xfId="0" applyNumberFormat="1" applyFont="1" applyFill="1" applyBorder="1" applyAlignment="1">
      <alignment horizontal="right"/>
    </xf>
    <xf numFmtId="169" fontId="13" fillId="3" borderId="3" xfId="0" applyNumberFormat="1" applyFont="1" applyFill="1" applyBorder="1"/>
    <xf numFmtId="169" fontId="13" fillId="3" borderId="16" xfId="0" applyNumberFormat="1" applyFont="1" applyFill="1" applyBorder="1"/>
    <xf numFmtId="0" fontId="0" fillId="3" borderId="0" xfId="0" applyFill="1" applyAlignment="1" applyProtection="1">
      <alignment horizontal="center"/>
      <protection locked="0"/>
    </xf>
    <xf numFmtId="0" fontId="0" fillId="0" borderId="0" xfId="0" applyProtection="1">
      <protection locked="0"/>
    </xf>
    <xf numFmtId="168" fontId="0" fillId="0" borderId="6" xfId="0" applyNumberFormat="1" applyBorder="1" applyAlignment="1" applyProtection="1">
      <alignment horizontal="center"/>
      <protection hidden="1"/>
    </xf>
    <xf numFmtId="168" fontId="0" fillId="0" borderId="5" xfId="0" applyNumberFormat="1" applyBorder="1" applyAlignment="1" applyProtection="1">
      <alignment horizontal="center"/>
      <protection hidden="1"/>
    </xf>
    <xf numFmtId="168" fontId="0" fillId="0" borderId="19" xfId="0" applyNumberFormat="1" applyBorder="1" applyAlignment="1" applyProtection="1">
      <alignment horizontal="center"/>
      <protection hidden="1"/>
    </xf>
    <xf numFmtId="168" fontId="0" fillId="0" borderId="4" xfId="0" applyNumberFormat="1" applyBorder="1" applyAlignment="1" applyProtection="1">
      <alignment horizontal="center"/>
      <protection hidden="1"/>
    </xf>
    <xf numFmtId="170" fontId="0" fillId="0" borderId="11" xfId="0" applyNumberFormat="1" applyBorder="1" applyAlignment="1" applyProtection="1">
      <alignment horizontal="center"/>
      <protection hidden="1"/>
    </xf>
    <xf numFmtId="168" fontId="0" fillId="0" borderId="3" xfId="0" applyNumberFormat="1" applyBorder="1" applyAlignment="1" applyProtection="1">
      <alignment horizontal="center"/>
      <protection hidden="1"/>
    </xf>
    <xf numFmtId="168" fontId="0" fillId="0" borderId="2" xfId="0" applyNumberFormat="1" applyBorder="1" applyAlignment="1" applyProtection="1">
      <alignment horizontal="center"/>
      <protection hidden="1"/>
    </xf>
    <xf numFmtId="168" fontId="0" fillId="0" borderId="20" xfId="0" applyNumberFormat="1" applyBorder="1" applyAlignment="1" applyProtection="1">
      <alignment horizontal="center"/>
      <protection hidden="1"/>
    </xf>
    <xf numFmtId="168" fontId="0" fillId="0" borderId="0" xfId="0" applyNumberFormat="1" applyAlignment="1" applyProtection="1">
      <alignment horizontal="center"/>
      <protection hidden="1"/>
    </xf>
    <xf numFmtId="170" fontId="0" fillId="0" borderId="12" xfId="0" applyNumberFormat="1" applyBorder="1" applyAlignment="1" applyProtection="1">
      <alignment horizontal="center"/>
      <protection hidden="1"/>
    </xf>
    <xf numFmtId="168" fontId="0" fillId="0" borderId="16" xfId="0" applyNumberFormat="1" applyBorder="1" applyAlignment="1" applyProtection="1">
      <alignment horizontal="center"/>
      <protection hidden="1"/>
    </xf>
    <xf numFmtId="168" fontId="0" fillId="0" borderId="14" xfId="0" applyNumberFormat="1" applyBorder="1" applyAlignment="1" applyProtection="1">
      <alignment horizontal="center"/>
      <protection hidden="1"/>
    </xf>
    <xf numFmtId="168" fontId="0" fillId="0" borderId="21" xfId="0" applyNumberFormat="1" applyBorder="1" applyAlignment="1" applyProtection="1">
      <alignment horizontal="center"/>
      <protection hidden="1"/>
    </xf>
    <xf numFmtId="168" fontId="0" fillId="0" borderId="15" xfId="0" applyNumberFormat="1" applyBorder="1" applyAlignment="1" applyProtection="1">
      <alignment horizontal="center"/>
      <protection hidden="1"/>
    </xf>
    <xf numFmtId="170" fontId="0" fillId="0" borderId="17" xfId="0" applyNumberFormat="1" applyBorder="1" applyAlignment="1" applyProtection="1">
      <alignment horizontal="center"/>
      <protection hidden="1"/>
    </xf>
    <xf numFmtId="164" fontId="16" fillId="0" borderId="0" xfId="0" applyNumberFormat="1" applyFont="1" applyAlignment="1">
      <alignment horizontal="center"/>
    </xf>
    <xf numFmtId="0" fontId="17" fillId="0" borderId="0" xfId="0" applyFont="1" applyAlignment="1">
      <alignment horizontal="left" vertical="center" wrapText="1" indent="1"/>
    </xf>
    <xf numFmtId="0" fontId="18" fillId="0" borderId="0" xfId="0" applyFont="1" applyAlignment="1">
      <alignment horizontal="left" vertical="center" indent="1"/>
    </xf>
    <xf numFmtId="0" fontId="16" fillId="0" borderId="0" xfId="0" applyFo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9525</xdr:colOff>
      <xdr:row>0</xdr:row>
      <xdr:rowOff>1333655</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152900" cy="133365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opLeftCell="A10" workbookViewId="0">
      <selection activeCell="D20" sqref="D16:D20"/>
    </sheetView>
  </sheetViews>
  <sheetFormatPr defaultRowHeight="15"/>
  <cols>
    <col min="1" max="1" width="24.5703125" customWidth="1"/>
    <col min="2" max="2" width="23.85546875" customWidth="1"/>
    <col min="3" max="3" width="33.5703125" customWidth="1"/>
    <col min="4" max="5" width="16" customWidth="1"/>
    <col min="6" max="6" width="19.42578125" style="22" customWidth="1"/>
    <col min="7" max="7" width="41.5703125" customWidth="1"/>
    <col min="8" max="8" width="64.28515625" customWidth="1"/>
  </cols>
  <sheetData>
    <row r="1" spans="1:8" s="13" customFormat="1" ht="70.5" customHeight="1">
      <c r="A1" s="1"/>
      <c r="B1" s="4"/>
      <c r="C1" s="4"/>
      <c r="D1" s="4" t="s">
        <v>37</v>
      </c>
      <c r="E1" s="4" t="s">
        <v>43</v>
      </c>
      <c r="F1" s="21" t="s">
        <v>42</v>
      </c>
      <c r="H1" s="17" t="s">
        <v>18</v>
      </c>
    </row>
    <row r="2" spans="1:8">
      <c r="A2" s="2" t="s">
        <v>0</v>
      </c>
      <c r="B2" s="6" t="s">
        <v>26</v>
      </c>
      <c r="D2">
        <v>12.416399999999999</v>
      </c>
      <c r="E2" s="28">
        <v>13.777200000000001</v>
      </c>
      <c r="F2" s="14">
        <f>PRODUCT(D2,D28)</f>
        <v>13.777237439999999</v>
      </c>
      <c r="H2" s="7"/>
    </row>
    <row r="3" spans="1:8" ht="71.25">
      <c r="A3" s="2" t="s">
        <v>1</v>
      </c>
      <c r="B3" s="6" t="s">
        <v>25</v>
      </c>
      <c r="D3">
        <v>12.5236</v>
      </c>
      <c r="E3" s="25">
        <v>13.8962</v>
      </c>
      <c r="F3" s="14">
        <f>PRODUCT(D3,D28)</f>
        <v>13.896186559999999</v>
      </c>
      <c r="H3" s="18" t="s">
        <v>19</v>
      </c>
    </row>
    <row r="4" spans="1:8">
      <c r="A4" s="2" t="s">
        <v>2</v>
      </c>
      <c r="B4" s="2" t="s">
        <v>2</v>
      </c>
      <c r="D4">
        <v>12.7621</v>
      </c>
      <c r="E4" s="23">
        <v>14.1608</v>
      </c>
      <c r="F4" s="14">
        <f>PRODUCT(D4,D28)</f>
        <v>14.160826159999999</v>
      </c>
      <c r="H4" s="15" t="s">
        <v>13</v>
      </c>
    </row>
    <row r="5" spans="1:8">
      <c r="A5" s="2" t="s">
        <v>3</v>
      </c>
      <c r="B5" s="27" t="s">
        <v>27</v>
      </c>
      <c r="D5">
        <v>12.7621</v>
      </c>
      <c r="E5" s="23">
        <v>14.1608</v>
      </c>
      <c r="F5" s="14">
        <f>PRODUCT(D5,D28)</f>
        <v>14.160826159999999</v>
      </c>
      <c r="H5" s="7"/>
    </row>
    <row r="6" spans="1:8" ht="45">
      <c r="A6" s="2" t="s">
        <v>4</v>
      </c>
      <c r="B6" s="27" t="s">
        <v>28</v>
      </c>
      <c r="D6">
        <v>12.7621</v>
      </c>
      <c r="E6" s="23">
        <v>14.1608</v>
      </c>
      <c r="F6" s="14">
        <f>PRODUCT(D6,D28)</f>
        <v>14.160826159999999</v>
      </c>
      <c r="H6" s="16" t="s">
        <v>14</v>
      </c>
    </row>
    <row r="7" spans="1:8">
      <c r="A7" s="2" t="s">
        <v>5</v>
      </c>
      <c r="B7" s="27" t="s">
        <v>29</v>
      </c>
      <c r="D7">
        <v>12.7621</v>
      </c>
      <c r="E7" s="23">
        <v>14.1608</v>
      </c>
      <c r="F7" s="14">
        <f>PRODUCT(D7,D28)</f>
        <v>14.160826159999999</v>
      </c>
      <c r="H7" s="16" t="s">
        <v>15</v>
      </c>
    </row>
    <row r="8" spans="1:8" ht="49.5" customHeight="1">
      <c r="A8" s="3" t="s">
        <v>6</v>
      </c>
      <c r="B8" s="27" t="s">
        <v>31</v>
      </c>
      <c r="D8">
        <v>12.898300000000001</v>
      </c>
      <c r="E8" s="25">
        <v>14.311999999999999</v>
      </c>
      <c r="F8" s="14">
        <f>PRODUCT(D8,D28)</f>
        <v>14.31195368</v>
      </c>
      <c r="H8" s="7"/>
    </row>
    <row r="9" spans="1:8" ht="123.75">
      <c r="A9" s="2" t="s">
        <v>7</v>
      </c>
      <c r="B9" s="27" t="s">
        <v>30</v>
      </c>
      <c r="D9">
        <v>12.898300000000001</v>
      </c>
      <c r="E9" s="23">
        <v>14.311999999999999</v>
      </c>
      <c r="F9" s="14">
        <f>PRODUCT(D9,D28)</f>
        <v>14.31195368</v>
      </c>
      <c r="H9" s="16" t="s">
        <v>16</v>
      </c>
    </row>
    <row r="10" spans="1:8">
      <c r="F10"/>
      <c r="H10" s="7"/>
    </row>
    <row r="11" spans="1:8" ht="90">
      <c r="F11"/>
      <c r="H11" s="16" t="s">
        <v>21</v>
      </c>
    </row>
    <row r="12" spans="1:8">
      <c r="F12"/>
      <c r="H12" s="7"/>
    </row>
    <row r="13" spans="1:8">
      <c r="F13"/>
      <c r="H13" s="15" t="s">
        <v>17</v>
      </c>
    </row>
    <row r="14" spans="1:8">
      <c r="F14"/>
      <c r="H14" s="7"/>
    </row>
    <row r="15" spans="1:8" ht="78.75">
      <c r="A15" s="5"/>
      <c r="B15" s="11"/>
      <c r="C15" s="12" t="s">
        <v>38</v>
      </c>
      <c r="D15" s="24" t="s">
        <v>44</v>
      </c>
      <c r="F15" s="21" t="s">
        <v>41</v>
      </c>
      <c r="H15" s="16" t="s">
        <v>20</v>
      </c>
    </row>
    <row r="16" spans="1:8">
      <c r="A16" s="6" t="s">
        <v>8</v>
      </c>
      <c r="B16" s="27" t="s">
        <v>32</v>
      </c>
      <c r="C16">
        <v>3.4256000000000002</v>
      </c>
      <c r="D16" s="25">
        <v>3.8010000000000002</v>
      </c>
      <c r="F16" s="14">
        <f>PRODUCT(C16,D28)</f>
        <v>3.8010457600000001</v>
      </c>
    </row>
    <row r="17" spans="1:6">
      <c r="A17" s="6" t="s">
        <v>9</v>
      </c>
      <c r="B17" s="27" t="s">
        <v>33</v>
      </c>
      <c r="C17">
        <v>3.4256000000000002</v>
      </c>
      <c r="D17" s="25">
        <v>3.8010000000000002</v>
      </c>
      <c r="F17" s="14">
        <f>PRODUCT(C17,D28)</f>
        <v>3.8010457600000001</v>
      </c>
    </row>
    <row r="18" spans="1:6">
      <c r="A18" s="6" t="s">
        <v>10</v>
      </c>
      <c r="B18" s="27" t="s">
        <v>34</v>
      </c>
      <c r="C18">
        <v>17.729299999999999</v>
      </c>
      <c r="D18" s="23">
        <v>19.6724</v>
      </c>
      <c r="F18" s="14">
        <f>PRODUCT(C18,D28)</f>
        <v>19.672431279999998</v>
      </c>
    </row>
    <row r="19" spans="1:6">
      <c r="A19" s="6" t="s">
        <v>11</v>
      </c>
      <c r="B19" s="27" t="s">
        <v>36</v>
      </c>
      <c r="C19">
        <v>14.205399999999999</v>
      </c>
      <c r="D19" s="23">
        <v>15.7623</v>
      </c>
      <c r="F19" s="14">
        <f>PRODUCT(C19,D28)</f>
        <v>15.762311839999997</v>
      </c>
    </row>
    <row r="20" spans="1:6">
      <c r="A20" s="6" t="s">
        <v>12</v>
      </c>
      <c r="B20" s="27" t="s">
        <v>35</v>
      </c>
      <c r="C20">
        <v>12.3667</v>
      </c>
      <c r="D20" s="23">
        <v>13.722099999999999</v>
      </c>
      <c r="F20" s="14">
        <f>PRODUCT(C20,D28)</f>
        <v>13.72209032</v>
      </c>
    </row>
    <row r="21" spans="1:6">
      <c r="F21"/>
    </row>
    <row r="22" spans="1:6">
      <c r="F22"/>
    </row>
    <row r="23" spans="1:6">
      <c r="A23" t="s">
        <v>39</v>
      </c>
      <c r="B23" s="7"/>
      <c r="C23" s="7"/>
      <c r="D23">
        <v>111.27</v>
      </c>
      <c r="F23"/>
    </row>
    <row r="24" spans="1:6">
      <c r="A24" t="s">
        <v>40</v>
      </c>
      <c r="B24" s="7"/>
      <c r="C24" s="26">
        <v>44894</v>
      </c>
      <c r="D24" s="23">
        <v>123.47</v>
      </c>
      <c r="F24"/>
    </row>
    <row r="25" spans="1:6">
      <c r="B25" s="7"/>
      <c r="C25" s="8"/>
      <c r="D25" s="10"/>
      <c r="E25" s="10"/>
      <c r="F25"/>
    </row>
    <row r="26" spans="1:6">
      <c r="B26" s="7"/>
      <c r="C26" s="8"/>
      <c r="D26" s="10"/>
      <c r="E26" s="10"/>
      <c r="F26"/>
    </row>
    <row r="27" spans="1:6" ht="30">
      <c r="C27" s="20" t="s">
        <v>23</v>
      </c>
      <c r="D27" s="20" t="s">
        <v>24</v>
      </c>
      <c r="E27" s="20"/>
      <c r="F27"/>
    </row>
    <row r="28" spans="1:6">
      <c r="A28" s="9"/>
      <c r="B28" s="9" t="s">
        <v>22</v>
      </c>
      <c r="C28" s="19">
        <f>D24/D23</f>
        <v>1.1096432102094005</v>
      </c>
      <c r="D28" s="14">
        <v>1.1095999999999999</v>
      </c>
      <c r="E28" s="14"/>
      <c r="F28"/>
    </row>
    <row r="29" spans="1:6">
      <c r="F29"/>
    </row>
    <row r="30" spans="1:6">
      <c r="F30"/>
    </row>
    <row r="31" spans="1:6">
      <c r="F31"/>
    </row>
    <row r="32" spans="1:6">
      <c r="F32"/>
    </row>
    <row r="33" spans="6:6">
      <c r="F33"/>
    </row>
    <row r="34" spans="6:6">
      <c r="F34"/>
    </row>
    <row r="35" spans="6:6">
      <c r="F35"/>
    </row>
    <row r="36" spans="6:6">
      <c r="F36"/>
    </row>
    <row r="37" spans="6:6">
      <c r="F37"/>
    </row>
    <row r="38" spans="6:6">
      <c r="F38"/>
    </row>
    <row r="39" spans="6:6">
      <c r="F39"/>
    </row>
    <row r="40" spans="6:6">
      <c r="F40"/>
    </row>
    <row r="41" spans="6:6">
      <c r="F41"/>
    </row>
    <row r="42" spans="6:6">
      <c r="F42"/>
    </row>
    <row r="43" spans="6:6">
      <c r="F43"/>
    </row>
    <row r="44" spans="6:6">
      <c r="F44"/>
    </row>
    <row r="45" spans="6:6">
      <c r="F45"/>
    </row>
    <row r="46" spans="6:6">
      <c r="F46"/>
    </row>
    <row r="47" spans="6:6">
      <c r="F47"/>
    </row>
    <row r="48" spans="6:6">
      <c r="F48"/>
    </row>
    <row r="49" spans="6:6">
      <c r="F49"/>
    </row>
    <row r="50" spans="6:6">
      <c r="F50"/>
    </row>
    <row r="51" spans="6:6">
      <c r="F51"/>
    </row>
    <row r="52" spans="6:6">
      <c r="F52"/>
    </row>
  </sheetData>
  <sheetProtection sheet="1" objects="1" scenarios="1"/>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topLeftCell="A10" workbookViewId="0">
      <selection activeCell="A24" sqref="A24:XFD24"/>
    </sheetView>
  </sheetViews>
  <sheetFormatPr defaultRowHeight="15"/>
  <cols>
    <col min="1" max="1" width="24.140625" customWidth="1"/>
    <col min="2" max="2" width="10.42578125" bestFit="1" customWidth="1"/>
    <col min="3" max="3" width="27.5703125" customWidth="1"/>
    <col min="4" max="4" width="30.28515625" customWidth="1"/>
    <col min="5" max="5" width="39.7109375" customWidth="1"/>
    <col min="6" max="6" width="25.5703125" customWidth="1"/>
    <col min="7" max="7" width="17.140625" customWidth="1"/>
    <col min="8" max="8" width="15.42578125" customWidth="1"/>
    <col min="9" max="9" width="9.5703125" bestFit="1" customWidth="1"/>
    <col min="10" max="11" width="16.42578125" customWidth="1"/>
    <col min="12" max="12" width="21.7109375" customWidth="1"/>
  </cols>
  <sheetData>
    <row r="1" spans="1:12" ht="105.75" customHeight="1" thickBot="1"/>
    <row r="2" spans="1:12" ht="150.75" customHeight="1">
      <c r="A2" s="29" t="s">
        <v>45</v>
      </c>
      <c r="B2" s="30" t="s">
        <v>60</v>
      </c>
      <c r="C2" s="36" t="s">
        <v>51</v>
      </c>
      <c r="D2" s="36" t="s">
        <v>53</v>
      </c>
      <c r="E2" s="36" t="s">
        <v>46</v>
      </c>
      <c r="F2" s="36" t="s">
        <v>47</v>
      </c>
      <c r="G2" s="36" t="s">
        <v>52</v>
      </c>
      <c r="H2" s="30" t="s">
        <v>48</v>
      </c>
      <c r="I2" s="36" t="s">
        <v>59</v>
      </c>
      <c r="J2" s="30" t="s">
        <v>49</v>
      </c>
      <c r="K2" s="30" t="s">
        <v>50</v>
      </c>
      <c r="L2" s="31" t="s">
        <v>54</v>
      </c>
    </row>
    <row r="3" spans="1:12">
      <c r="A3" s="32" t="s">
        <v>26</v>
      </c>
      <c r="B3" s="42">
        <v>14.05</v>
      </c>
      <c r="C3" s="47">
        <f xml:space="preserve"> B3*C14</f>
        <v>35.125</v>
      </c>
      <c r="D3" s="48">
        <v>1.1200000000000001</v>
      </c>
      <c r="E3" s="49">
        <f>C3*E12</f>
        <v>0</v>
      </c>
      <c r="F3" s="47">
        <f>C3*F12</f>
        <v>0</v>
      </c>
      <c r="G3" s="48">
        <f>SUM(C3,E3,F3)*G12</f>
        <v>0</v>
      </c>
      <c r="H3" s="50">
        <f>SUM(C3:G3)</f>
        <v>36.244999999999997</v>
      </c>
      <c r="I3" s="48">
        <f>(H3*I12)</f>
        <v>0</v>
      </c>
      <c r="J3" s="50">
        <f>SUM(H3:I3)</f>
        <v>36.244999999999997</v>
      </c>
      <c r="K3" s="47">
        <f>(J3*0.21)</f>
        <v>7.6114499999999996</v>
      </c>
      <c r="L3" s="51">
        <f>SUM(J3:K3)</f>
        <v>43.856449999999995</v>
      </c>
    </row>
    <row r="4" spans="1:12">
      <c r="A4" s="32" t="s">
        <v>25</v>
      </c>
      <c r="B4" s="43">
        <v>14.1713</v>
      </c>
      <c r="C4" s="52">
        <f xml:space="preserve"> B4*C14</f>
        <v>35.428249999999998</v>
      </c>
      <c r="D4" s="53">
        <v>1.1200000000000001</v>
      </c>
      <c r="E4" s="54">
        <f>C4*E12</f>
        <v>0</v>
      </c>
      <c r="F4" s="52">
        <f>C4*F12</f>
        <v>0</v>
      </c>
      <c r="G4" s="53">
        <f>SUM(C4,E4,F4)*G12</f>
        <v>0</v>
      </c>
      <c r="H4" s="55">
        <f t="shared" ref="H4:H10" si="0">SUM(C4:G4)</f>
        <v>36.548249999999996</v>
      </c>
      <c r="I4" s="53">
        <f>(H4*I12)</f>
        <v>0</v>
      </c>
      <c r="J4" s="55">
        <f t="shared" ref="J4:J10" si="1">SUM(H4:I4)</f>
        <v>36.548249999999996</v>
      </c>
      <c r="K4" s="52">
        <f t="shared" ref="K4:K10" si="2">(J4*0.21)</f>
        <v>7.6751324999999992</v>
      </c>
      <c r="L4" s="56">
        <f t="shared" ref="L4:L10" si="3">SUM(J4:K4)</f>
        <v>44.223382499999992</v>
      </c>
    </row>
    <row r="5" spans="1:12">
      <c r="A5" s="33" t="s">
        <v>2</v>
      </c>
      <c r="B5" s="43">
        <v>14.4412</v>
      </c>
      <c r="C5" s="52">
        <f xml:space="preserve"> B5*C14</f>
        <v>36.103000000000002</v>
      </c>
      <c r="D5" s="53">
        <v>1.1200000000000001</v>
      </c>
      <c r="E5" s="54">
        <f>C5*E12</f>
        <v>0</v>
      </c>
      <c r="F5" s="52">
        <f>C5*F12</f>
        <v>0</v>
      </c>
      <c r="G5" s="53">
        <f>SUM(C5,E5,F5)*G12</f>
        <v>0</v>
      </c>
      <c r="H5" s="55">
        <f t="shared" si="0"/>
        <v>37.222999999999999</v>
      </c>
      <c r="I5" s="53">
        <f>(H5*I12)</f>
        <v>0</v>
      </c>
      <c r="J5" s="55">
        <f t="shared" si="1"/>
        <v>37.222999999999999</v>
      </c>
      <c r="K5" s="52">
        <f t="shared" si="2"/>
        <v>7.8168299999999995</v>
      </c>
      <c r="L5" s="56">
        <f t="shared" si="3"/>
        <v>45.039829999999995</v>
      </c>
    </row>
    <row r="6" spans="1:12">
      <c r="A6" s="34" t="s">
        <v>27</v>
      </c>
      <c r="B6" s="43">
        <v>14.4412</v>
      </c>
      <c r="C6" s="52">
        <f xml:space="preserve"> B6*C14</f>
        <v>36.103000000000002</v>
      </c>
      <c r="D6" s="53">
        <v>1.1200000000000001</v>
      </c>
      <c r="E6" s="54">
        <f>C6*E12</f>
        <v>0</v>
      </c>
      <c r="F6" s="52">
        <f>C6*F12</f>
        <v>0</v>
      </c>
      <c r="G6" s="53">
        <f>SUM(C6,E6,F6)*G12</f>
        <v>0</v>
      </c>
      <c r="H6" s="55">
        <f t="shared" si="0"/>
        <v>37.222999999999999</v>
      </c>
      <c r="I6" s="53">
        <f>(H6*I12)</f>
        <v>0</v>
      </c>
      <c r="J6" s="55">
        <f t="shared" si="1"/>
        <v>37.222999999999999</v>
      </c>
      <c r="K6" s="52">
        <f t="shared" si="2"/>
        <v>7.8168299999999995</v>
      </c>
      <c r="L6" s="56">
        <f t="shared" si="3"/>
        <v>45.039829999999995</v>
      </c>
    </row>
    <row r="7" spans="1:12">
      <c r="A7" s="34" t="s">
        <v>28</v>
      </c>
      <c r="B7" s="43">
        <v>14.4412</v>
      </c>
      <c r="C7" s="52">
        <f xml:space="preserve"> B7*C14</f>
        <v>36.103000000000002</v>
      </c>
      <c r="D7" s="53">
        <v>1.1200000000000001</v>
      </c>
      <c r="E7" s="54">
        <f>C7*E12</f>
        <v>0</v>
      </c>
      <c r="F7" s="52">
        <f>C7*F12</f>
        <v>0</v>
      </c>
      <c r="G7" s="53">
        <f>SUM(C7,E7,F7)*G12</f>
        <v>0</v>
      </c>
      <c r="H7" s="55">
        <f t="shared" si="0"/>
        <v>37.222999999999999</v>
      </c>
      <c r="I7" s="53">
        <f>(H7*I12)</f>
        <v>0</v>
      </c>
      <c r="J7" s="55">
        <f t="shared" si="1"/>
        <v>37.222999999999999</v>
      </c>
      <c r="K7" s="52">
        <f t="shared" si="2"/>
        <v>7.8168299999999995</v>
      </c>
      <c r="L7" s="56">
        <f t="shared" si="3"/>
        <v>45.039829999999995</v>
      </c>
    </row>
    <row r="8" spans="1:12">
      <c r="A8" s="34" t="s">
        <v>29</v>
      </c>
      <c r="B8" s="43">
        <v>14.4412</v>
      </c>
      <c r="C8" s="52">
        <f xml:space="preserve"> B8*C14</f>
        <v>36.103000000000002</v>
      </c>
      <c r="D8" s="53">
        <v>1.1200000000000001</v>
      </c>
      <c r="E8" s="54">
        <f>C8*E12</f>
        <v>0</v>
      </c>
      <c r="F8" s="52">
        <f>C8*F12</f>
        <v>0</v>
      </c>
      <c r="G8" s="53">
        <f>SUM(C8,E8,F8)*G12</f>
        <v>0</v>
      </c>
      <c r="H8" s="55">
        <f t="shared" si="0"/>
        <v>37.222999999999999</v>
      </c>
      <c r="I8" s="53">
        <f>(H8*I12)</f>
        <v>0</v>
      </c>
      <c r="J8" s="55">
        <f t="shared" si="1"/>
        <v>37.222999999999999</v>
      </c>
      <c r="K8" s="52">
        <f t="shared" si="2"/>
        <v>7.8168299999999995</v>
      </c>
      <c r="L8" s="56">
        <f t="shared" si="3"/>
        <v>45.039829999999995</v>
      </c>
    </row>
    <row r="9" spans="1:12">
      <c r="A9" s="34" t="s">
        <v>31</v>
      </c>
      <c r="B9" s="43">
        <v>14.5954</v>
      </c>
      <c r="C9" s="52">
        <f xml:space="preserve"> B9*C14</f>
        <v>36.488500000000002</v>
      </c>
      <c r="D9" s="53">
        <v>1.1200000000000001</v>
      </c>
      <c r="E9" s="54">
        <f>C9*E12</f>
        <v>0</v>
      </c>
      <c r="F9" s="52">
        <f>C9*F12</f>
        <v>0</v>
      </c>
      <c r="G9" s="53">
        <f>SUM(C9,E9,F9)*G12</f>
        <v>0</v>
      </c>
      <c r="H9" s="55">
        <f t="shared" si="0"/>
        <v>37.608499999999999</v>
      </c>
      <c r="I9" s="53">
        <f>(H9*I12)</f>
        <v>0</v>
      </c>
      <c r="J9" s="55">
        <f t="shared" si="1"/>
        <v>37.608499999999999</v>
      </c>
      <c r="K9" s="52">
        <f t="shared" si="2"/>
        <v>7.8977849999999998</v>
      </c>
      <c r="L9" s="56">
        <f t="shared" si="3"/>
        <v>45.506284999999998</v>
      </c>
    </row>
    <row r="10" spans="1:12" ht="15.75" thickBot="1">
      <c r="A10" s="35" t="s">
        <v>30</v>
      </c>
      <c r="B10" s="44">
        <v>14.5954</v>
      </c>
      <c r="C10" s="57">
        <f xml:space="preserve"> B10*C14</f>
        <v>36.488500000000002</v>
      </c>
      <c r="D10" s="58">
        <v>1.1200000000000001</v>
      </c>
      <c r="E10" s="59">
        <f>C10*E12</f>
        <v>0</v>
      </c>
      <c r="F10" s="57">
        <f>C10*F12</f>
        <v>0</v>
      </c>
      <c r="G10" s="58">
        <f>SUM(C10,E10,F10)*G12</f>
        <v>0</v>
      </c>
      <c r="H10" s="60">
        <f t="shared" si="0"/>
        <v>37.608499999999999</v>
      </c>
      <c r="I10" s="58">
        <f>(H10*I12)</f>
        <v>0</v>
      </c>
      <c r="J10" s="60">
        <f t="shared" si="1"/>
        <v>37.608499999999999</v>
      </c>
      <c r="K10" s="57">
        <f t="shared" si="2"/>
        <v>7.8977849999999998</v>
      </c>
      <c r="L10" s="61">
        <f t="shared" si="3"/>
        <v>45.506284999999998</v>
      </c>
    </row>
    <row r="12" spans="1:12">
      <c r="A12" s="37" t="s">
        <v>61</v>
      </c>
      <c r="C12" s="38"/>
      <c r="D12" s="38"/>
      <c r="E12" s="45">
        <v>0</v>
      </c>
      <c r="F12" s="45">
        <v>0</v>
      </c>
      <c r="G12" s="45">
        <v>0</v>
      </c>
      <c r="H12" s="46"/>
      <c r="I12" s="45">
        <v>0</v>
      </c>
    </row>
    <row r="13" spans="1:12">
      <c r="A13" s="37" t="s">
        <v>58</v>
      </c>
      <c r="C13" s="38"/>
      <c r="E13" s="39">
        <f>E12*1</f>
        <v>0</v>
      </c>
      <c r="F13" s="39">
        <f>F12*1</f>
        <v>0</v>
      </c>
      <c r="G13" s="39">
        <f>G12*1</f>
        <v>0</v>
      </c>
      <c r="I13" s="39">
        <f>I12*1</f>
        <v>0</v>
      </c>
    </row>
    <row r="14" spans="1:12" hidden="1">
      <c r="C14" s="38">
        <v>2.5</v>
      </c>
    </row>
    <row r="17" spans="1:6" ht="15.75">
      <c r="C17" s="40" t="s">
        <v>55</v>
      </c>
      <c r="D17" s="27" t="s">
        <v>56</v>
      </c>
      <c r="E17" s="62">
        <v>3.8763000000000001</v>
      </c>
      <c r="F17" s="41"/>
    </row>
    <row r="18" spans="1:6">
      <c r="D18" s="27" t="s">
        <v>57</v>
      </c>
      <c r="E18" s="62">
        <v>3.8763000000000001</v>
      </c>
    </row>
    <row r="19" spans="1:6">
      <c r="D19" s="27" t="s">
        <v>34</v>
      </c>
      <c r="E19" s="62">
        <v>20.061900000000001</v>
      </c>
    </row>
    <row r="20" spans="1:6">
      <c r="D20" s="27" t="s">
        <v>36</v>
      </c>
      <c r="E20" s="62">
        <v>16.074400000000001</v>
      </c>
    </row>
    <row r="21" spans="1:6">
      <c r="D21" s="27" t="s">
        <v>35</v>
      </c>
      <c r="E21" s="62">
        <v>13.9938</v>
      </c>
    </row>
    <row r="23" spans="1:6" ht="20.25">
      <c r="A23" s="63" t="s">
        <v>62</v>
      </c>
    </row>
    <row r="24" spans="1:6" s="65" customFormat="1">
      <c r="A24" s="64" t="s">
        <v>63</v>
      </c>
    </row>
  </sheetData>
  <sheetProtection algorithmName="SHA-512" hashValue="kuayN+sCQ/EdAGONMkjqMKzjTEZvUKJhg+gUmWq5n+FK6M0hkjJx9Ep83UpBSciPEQQzGg7gSOof/PjIvl50kw==" saltValue="yQT9DuvCfkjzltJy7nj2AA==" spinCount="100000" sheet="1" objects="1" scenarios="1"/>
  <protectedRanges>
    <protectedRange algorithmName="SHA-512" hashValue="USpSqNL2WB28TbGyog4tImUywp4oC2uoqPl15x6PxGn3B1aSd8AIwduvJtWwBMGo2sMJbiIsbuCLTK0ncCzAmg==" saltValue="9qwlSxq5FtepONoNZ1MlPQ==" spinCount="100000" sqref="A3:A10" name="functies"/>
    <protectedRange sqref="B3:B10" name="lonen"/>
    <protectedRange algorithmName="SHA-512" hashValue="uqevQvqrlGH3lYR2Q2qiNRpd60yNkhZAmOAjTKt0c+zteF3K8Unu9y4rG9boDXD1J7NohQaESUPO73uBahMK2w==" saltValue="D2R1eu3mvNpKCt3RA9fo3w==" spinCount="100000" sqref="E17:E21" name="premies"/>
    <protectedRange algorithmName="SHA-512" hashValue="UA60p1cwuq1D3gOyBj3U9UlnCGvmIEAX9xOSuWXpp5c32cwQAlYbRSrRjJrnPTJzVaA4J7TZ/I6QL8A1OVBQrg==" saltValue="9XiG+Ak0vLq11V61HrMofA==" spinCount="100000" sqref="A2:L2" name="Titels"/>
  </protectedRanges>
  <pageMargins left="0.25" right="0.25" top="0.75" bottom="0.75" header="0.3" footer="0.3"/>
  <pageSetup paperSize="9" scale="55" orientation="landscape" r:id="rId1"/>
  <ignoredErrors>
    <ignoredError sqref="K3:K1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Calcul de l'indexation</vt:lpstr>
      <vt:lpstr>Calcul prix de revient</vt:lpstr>
      <vt:lpstr>'Calcul de l''indexation'!Afdrukbereik</vt:lpstr>
      <vt:lpstr>'Calcul prix de revient'!Afdrukbereik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Koenraad Vangoidsenhoven</dc:creator>
  <cp:lastModifiedBy>Koenraad Vangoidsenhoven</cp:lastModifiedBy>
  <cp:lastPrinted>2022-11-30T15:44:42Z</cp:lastPrinted>
  <dcterms:created xsi:type="dcterms:W3CDTF">2018-11-27T09:08:55Z</dcterms:created>
  <dcterms:modified xsi:type="dcterms:W3CDTF">2024-01-15T21:56:30Z</dcterms:modified>
</cp:coreProperties>
</file>